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7855" windowHeight="12435"/>
  </bookViews>
  <sheets>
    <sheet name="惯量计算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Am">#REF!</definedName>
    <definedName name="Da">[1]擠壓螺紋下孔徑!$E$2</definedName>
    <definedName name="fs">#REF!</definedName>
    <definedName name="g">9.8</definedName>
    <definedName name="I_disc">#REF!</definedName>
    <definedName name="I_fix">#REF!</definedName>
    <definedName name="I_tool">#REF!</definedName>
    <definedName name="I_total">#REF!</definedName>
    <definedName name="kkkk">#REF!</definedName>
    <definedName name="M_disc">#REF!</definedName>
    <definedName name="M_fix">#REF!</definedName>
    <definedName name="M_tool">#REF!</definedName>
    <definedName name="M_total">#REF!</definedName>
    <definedName name="Pa">#REF!</definedName>
    <definedName name="ParetoBaseCell">#REF!</definedName>
    <definedName name="Qm">#REF!</definedName>
    <definedName name="R_fix">#REF!/1000</definedName>
    <definedName name="T_input">#REF!</definedName>
    <definedName name="T_output">#REF!</definedName>
    <definedName name="T_total">#REF!</definedName>
    <definedName name="Tf">#REF!</definedName>
    <definedName name="Ti">#REF!</definedName>
    <definedName name="α">#REF!</definedName>
    <definedName name="η">#REF!</definedName>
    <definedName name="μ">#REF!</definedName>
    <definedName name="基本值">#REF!</definedName>
    <definedName name="孔公差等级">#REF!</definedName>
    <definedName name="孔基准1">#REF!</definedName>
    <definedName name="孔上偏差">#REF!</definedName>
    <definedName name="孔下偏差">#REF!</definedName>
    <definedName name="起始单元">#REF!</definedName>
    <definedName name="上偏差1">#REF!</definedName>
    <definedName name="下偏差1">#REF!</definedName>
    <definedName name="轴公差等级">#REF!</definedName>
    <definedName name="轴上偏差">#REF!</definedName>
    <definedName name="轴下偏差">#REF!</definedName>
    <definedName name="最大间隙">#REF!</definedName>
    <definedName name="最小间隙">#REF!</definedName>
  </definedNames>
  <calcPr calcId="125725"/>
</workbook>
</file>

<file path=xl/calcChain.xml><?xml version="1.0" encoding="utf-8"?>
<calcChain xmlns="http://schemas.openxmlformats.org/spreadsheetml/2006/main">
  <c r="B60" i="4"/>
  <c r="D76"/>
  <c r="B80" s="1"/>
  <c r="D66"/>
  <c r="B69"/>
  <c r="B79"/>
  <c r="D74"/>
  <c r="D64"/>
  <c r="D60"/>
  <c r="D49"/>
  <c r="D47"/>
  <c r="D46"/>
  <c r="D39"/>
  <c r="D37"/>
  <c r="D36"/>
  <c r="D35"/>
  <c r="D28"/>
  <c r="D26"/>
  <c r="D25"/>
  <c r="D24"/>
  <c r="D17"/>
  <c r="D15"/>
  <c r="D14"/>
  <c r="D13"/>
  <c r="B20" s="1"/>
  <c r="B52" l="1"/>
  <c r="B53" s="1"/>
  <c r="D53" s="1"/>
  <c r="B70"/>
  <c r="B31"/>
  <c r="D80"/>
  <c r="D70"/>
  <c r="B42"/>
  <c r="B43" s="1"/>
  <c r="D43" s="1"/>
  <c r="B21"/>
  <c r="D21" s="1"/>
  <c r="B32" l="1"/>
  <c r="D32" s="1"/>
</calcChain>
</file>

<file path=xl/sharedStrings.xml><?xml version="1.0" encoding="utf-8"?>
<sst xmlns="http://schemas.openxmlformats.org/spreadsheetml/2006/main" count="116" uniqueCount="60">
  <si>
    <t>铁</t>
  </si>
  <si>
    <r>
      <rPr>
        <sz val="12"/>
        <rFont val="宋体"/>
        <family val="3"/>
        <charset val="134"/>
      </rPr>
      <t>7.9x10</t>
    </r>
    <r>
      <rPr>
        <vertAlign val="super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kg/m</t>
    </r>
    <r>
      <rPr>
        <vertAlign val="superscript"/>
        <sz val="12"/>
        <rFont val="宋体"/>
        <family val="3"/>
        <charset val="134"/>
      </rPr>
      <t>3</t>
    </r>
  </si>
  <si>
    <t>铝</t>
  </si>
  <si>
    <r>
      <rPr>
        <sz val="12"/>
        <rFont val="宋体"/>
        <family val="3"/>
        <charset val="134"/>
      </rPr>
      <t>2.8x10</t>
    </r>
    <r>
      <rPr>
        <vertAlign val="super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kg/m</t>
    </r>
    <r>
      <rPr>
        <vertAlign val="superscript"/>
        <sz val="12"/>
        <rFont val="宋体"/>
        <family val="3"/>
        <charset val="134"/>
      </rPr>
      <t>3</t>
    </r>
  </si>
  <si>
    <t>黄铜</t>
  </si>
  <si>
    <r>
      <rPr>
        <sz val="12"/>
        <rFont val="宋体"/>
        <family val="3"/>
        <charset val="134"/>
      </rPr>
      <t>8.5x10</t>
    </r>
    <r>
      <rPr>
        <vertAlign val="super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kg/m</t>
    </r>
    <r>
      <rPr>
        <vertAlign val="superscript"/>
        <sz val="12"/>
        <rFont val="宋体"/>
        <family val="3"/>
        <charset val="134"/>
      </rPr>
      <t>3</t>
    </r>
  </si>
  <si>
    <t>m ＝</t>
  </si>
  <si>
    <t>质量（kg）</t>
  </si>
  <si>
    <t>尼龙</t>
  </si>
  <si>
    <r>
      <rPr>
        <sz val="12"/>
        <rFont val="宋体"/>
        <family val="3"/>
        <charset val="134"/>
      </rPr>
      <t>1.1x10</t>
    </r>
    <r>
      <rPr>
        <vertAlign val="super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kg/m</t>
    </r>
    <r>
      <rPr>
        <vertAlign val="superscript"/>
        <sz val="12"/>
        <rFont val="宋体"/>
        <family val="3"/>
        <charset val="134"/>
      </rPr>
      <t>3</t>
    </r>
  </si>
  <si>
    <t>d0 ＝</t>
  </si>
  <si>
    <t>外径（m）</t>
  </si>
  <si>
    <t>d1 ＝</t>
  </si>
  <si>
    <t>圆周率</t>
  </si>
  <si>
    <t>l ＝</t>
  </si>
  <si>
    <t>长度（m）</t>
  </si>
  <si>
    <t>圆柱体惯量计算-圆柱体长度方向中心线和旋转中心线平行</t>
  </si>
  <si>
    <t>国际单位</t>
  </si>
  <si>
    <r>
      <rPr>
        <sz val="10"/>
        <rFont val="宋体"/>
        <family val="3"/>
        <charset val="134"/>
      </rPr>
      <t>外径d</t>
    </r>
    <r>
      <rPr>
        <vertAlign val="subscript"/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（mm）</t>
    </r>
  </si>
  <si>
    <t>参数输入区</t>
  </si>
  <si>
    <t>m</t>
  </si>
  <si>
    <r>
      <rPr>
        <sz val="10"/>
        <rFont val="宋体"/>
        <family val="3"/>
        <charset val="134"/>
      </rPr>
      <t>内径d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（mm）</t>
    </r>
  </si>
  <si>
    <t>长度L（mm）</t>
  </si>
  <si>
    <t>密度ρ（kg/m3)</t>
  </si>
  <si>
    <t>重心线与旋转轴线距离e (mm)</t>
  </si>
  <si>
    <t>物体质量m（kg）</t>
  </si>
  <si>
    <t>自动计算</t>
  </si>
  <si>
    <r>
      <rPr>
        <sz val="10"/>
        <rFont val="宋体"/>
        <family val="3"/>
        <charset val="134"/>
      </rPr>
      <t>物体惯量（kg.cm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</si>
  <si>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kg.m</t>
    </r>
    <r>
      <rPr>
        <vertAlign val="superscript"/>
        <sz val="12"/>
        <rFont val="宋体"/>
        <family val="3"/>
        <charset val="134"/>
      </rPr>
      <t>2</t>
    </r>
  </si>
  <si>
    <r>
      <rPr>
        <sz val="10"/>
        <rFont val="宋体"/>
        <family val="3"/>
        <charset val="134"/>
      </rPr>
      <t>外径d</t>
    </r>
    <r>
      <rPr>
        <vertAlign val="subscript"/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（mm）：</t>
    </r>
  </si>
  <si>
    <r>
      <rPr>
        <sz val="10"/>
        <rFont val="宋体"/>
        <family val="3"/>
        <charset val="134"/>
      </rPr>
      <t>内径d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（mm）：</t>
    </r>
  </si>
  <si>
    <t>长度L（mm）：</t>
  </si>
  <si>
    <r>
      <rPr>
        <sz val="10"/>
        <rFont val="宋体"/>
        <family val="3"/>
        <charset val="134"/>
      </rPr>
      <t>密度ρ（kg/m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)：</t>
    </r>
  </si>
  <si>
    <t>计算结果：</t>
  </si>
  <si>
    <t>方形物体惯量计算</t>
  </si>
  <si>
    <t>长度x（mm）：</t>
  </si>
  <si>
    <t>宽度y（mm）：</t>
  </si>
  <si>
    <t>高度z（mm）：</t>
  </si>
  <si>
    <t>重心线与旋转轴线距离e (m)</t>
  </si>
  <si>
    <t>饼状物体惯量计算</t>
  </si>
  <si>
    <t>直径d（mm）</t>
  </si>
  <si>
    <t>厚度h（mm）</t>
  </si>
  <si>
    <t>参数输入</t>
  </si>
  <si>
    <r>
      <rPr>
        <sz val="10"/>
        <rFont val="宋体"/>
        <family val="3"/>
        <charset val="134"/>
      </rPr>
      <t>惯量J</t>
    </r>
    <r>
      <rPr>
        <vertAlign val="subscript"/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（kg.cm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）</t>
    </r>
  </si>
  <si>
    <t>质量m（kg）</t>
  </si>
  <si>
    <r>
      <rPr>
        <sz val="10"/>
        <rFont val="宋体"/>
        <family val="3"/>
        <charset val="134"/>
      </rPr>
      <t>质量m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（kg）</t>
    </r>
  </si>
  <si>
    <r>
      <rPr>
        <sz val="10"/>
        <rFont val="宋体"/>
        <family val="3"/>
        <charset val="134"/>
      </rPr>
      <t>惯量J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（kg.cm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）</t>
    </r>
  </si>
  <si>
    <t>圆柱体惯量计算-圆柱体长度方向中心线和和旋转中心线垂直</t>
    <phoneticPr fontId="3" type="noConversion"/>
  </si>
  <si>
    <t>铸铁</t>
    <phoneticPr fontId="3" type="noConversion"/>
  </si>
  <si>
    <r>
      <rPr>
        <sz val="12"/>
        <rFont val="宋体"/>
        <family val="3"/>
        <charset val="134"/>
      </rPr>
      <t>7.4x10</t>
    </r>
    <r>
      <rPr>
        <vertAlign val="super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kg/m</t>
    </r>
    <r>
      <rPr>
        <vertAlign val="superscript"/>
        <sz val="12"/>
        <rFont val="宋体"/>
        <family val="3"/>
        <charset val="134"/>
      </rPr>
      <t>3</t>
    </r>
    <phoneticPr fontId="3" type="noConversion"/>
  </si>
  <si>
    <t xml:space="preserve">不同形状物体惯量计算 </t>
    <phoneticPr fontId="3" type="noConversion"/>
  </si>
  <si>
    <t>球形惯量计算</t>
    <phoneticPr fontId="3" type="noConversion"/>
  </si>
  <si>
    <t>任意物体偏心惯量计算</t>
    <phoneticPr fontId="3" type="noConversion"/>
  </si>
  <si>
    <t>直径</t>
    <phoneticPr fontId="3" type="noConversion"/>
  </si>
  <si>
    <t>密度</t>
    <phoneticPr fontId="3" type="noConversion"/>
  </si>
  <si>
    <t>滚珠丝杆惯量计算</t>
    <phoneticPr fontId="3" type="noConversion"/>
  </si>
  <si>
    <t>导程P(mm)</t>
    <phoneticPr fontId="3" type="noConversion"/>
  </si>
  <si>
    <t>需要配图</t>
    <phoneticPr fontId="3" type="noConversion"/>
  </si>
  <si>
    <t>公式在表格里，点一下就出来了</t>
    <phoneticPr fontId="3" type="noConversion"/>
  </si>
  <si>
    <t>此文档由上海枫信传动机械有限公司编辑网址www.fxjiansuji.com 购买减速机电机丝杆模组电动缸15026720952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</si>
</sst>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25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vertAlign val="subscript"/>
      <sz val="10"/>
      <name val="宋体"/>
      <family val="3"/>
      <charset val="134"/>
    </font>
    <font>
      <b/>
      <sz val="15"/>
      <name val="宋体"/>
      <family val="3"/>
      <charset val="134"/>
      <scheme val="minor"/>
    </font>
    <font>
      <vertAlign val="superscript"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/>
    <xf numFmtId="0" fontId="4" fillId="3" borderId="0" xfId="1" applyFont="1" applyFill="1" applyAlignment="1">
      <alignment horizontal="right" wrapText="1"/>
    </xf>
    <xf numFmtId="0" fontId="1" fillId="0" borderId="0" xfId="1" applyFill="1"/>
    <xf numFmtId="0" fontId="1" fillId="3" borderId="0" xfId="1" applyFill="1" applyAlignment="1">
      <alignment horizontal="right"/>
    </xf>
    <xf numFmtId="0" fontId="1" fillId="3" borderId="0" xfId="1" applyFill="1" applyAlignment="1"/>
    <xf numFmtId="0" fontId="1" fillId="0" borderId="0" xfId="1" applyFill="1" applyAlignment="1"/>
    <xf numFmtId="0" fontId="4" fillId="0" borderId="0" xfId="1" applyFont="1" applyFill="1" applyAlignment="1">
      <alignment horizontal="right" wrapText="1"/>
    </xf>
    <xf numFmtId="0" fontId="1" fillId="0" borderId="0" xfId="1" applyFill="1" applyAlignment="1">
      <alignment horizontal="right"/>
    </xf>
    <xf numFmtId="0" fontId="1" fillId="3" borderId="0" xfId="1" applyFill="1" applyBorder="1" applyAlignment="1"/>
    <xf numFmtId="0" fontId="1" fillId="0" borderId="0" xfId="1" applyFill="1" applyBorder="1" applyAlignment="1"/>
    <xf numFmtId="0" fontId="4" fillId="3" borderId="0" xfId="1" applyFont="1" applyFill="1" applyAlignment="1">
      <alignment horizontal="right"/>
    </xf>
    <xf numFmtId="0" fontId="1" fillId="3" borderId="0" xfId="1" applyFill="1"/>
    <xf numFmtId="0" fontId="4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/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right"/>
    </xf>
    <xf numFmtId="0" fontId="1" fillId="0" borderId="2" xfId="1" applyBorder="1"/>
    <xf numFmtId="0" fontId="4" fillId="3" borderId="3" xfId="1" applyFont="1" applyFill="1" applyBorder="1" applyAlignment="1">
      <alignment horizontal="right"/>
    </xf>
    <xf numFmtId="0" fontId="1" fillId="4" borderId="4" xfId="1" applyFill="1" applyBorder="1" applyAlignment="1">
      <alignment horizontal="center" vertical="center"/>
    </xf>
    <xf numFmtId="0" fontId="4" fillId="0" borderId="3" xfId="1" applyFont="1" applyBorder="1" applyAlignment="1">
      <alignment horizontal="right"/>
    </xf>
    <xf numFmtId="0" fontId="4" fillId="3" borderId="3" xfId="1" applyFont="1" applyFill="1" applyBorder="1" applyAlignment="1">
      <alignment horizontal="right" wrapText="1"/>
    </xf>
    <xf numFmtId="176" fontId="1" fillId="6" borderId="4" xfId="1" applyNumberFormat="1" applyFill="1" applyBorder="1"/>
    <xf numFmtId="0" fontId="4" fillId="0" borderId="5" xfId="1" applyFont="1" applyBorder="1" applyAlignment="1">
      <alignment horizontal="right"/>
    </xf>
    <xf numFmtId="176" fontId="1" fillId="6" borderId="6" xfId="1" applyNumberFormat="1" applyFill="1" applyBorder="1"/>
    <xf numFmtId="0" fontId="1" fillId="0" borderId="7" xfId="1" applyBorder="1"/>
    <xf numFmtId="0" fontId="1" fillId="0" borderId="8" xfId="1" applyBorder="1"/>
    <xf numFmtId="0" fontId="4" fillId="0" borderId="9" xfId="1" applyFont="1" applyBorder="1" applyAlignment="1">
      <alignment horizontal="right"/>
    </xf>
    <xf numFmtId="0" fontId="1" fillId="4" borderId="10" xfId="1" applyFill="1" applyBorder="1" applyAlignment="1">
      <alignment horizontal="center" vertical="center"/>
    </xf>
    <xf numFmtId="0" fontId="4" fillId="0" borderId="3" xfId="1" applyFont="1" applyBorder="1" applyAlignment="1">
      <alignment horizontal="right" wrapText="1"/>
    </xf>
    <xf numFmtId="0" fontId="1" fillId="6" borderId="4" xfId="1" applyFill="1" applyBorder="1"/>
    <xf numFmtId="0" fontId="1" fillId="6" borderId="6" xfId="1" applyFill="1" applyBorder="1"/>
    <xf numFmtId="0" fontId="4" fillId="3" borderId="10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3" borderId="9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4" fillId="3" borderId="5" xfId="1" applyFont="1" applyFill="1" applyBorder="1" applyAlignment="1">
      <alignment horizontal="right"/>
    </xf>
    <xf numFmtId="0" fontId="1" fillId="7" borderId="7" xfId="1" applyFill="1" applyBorder="1"/>
    <xf numFmtId="0" fontId="4" fillId="3" borderId="3" xfId="1" applyFont="1" applyFill="1" applyBorder="1" applyAlignment="1">
      <alignment horizontal="center" vertical="center" wrapText="1"/>
    </xf>
    <xf numFmtId="0" fontId="5" fillId="3" borderId="0" xfId="1" applyFont="1" applyFill="1" applyAlignment="1"/>
    <xf numFmtId="0" fontId="1" fillId="0" borderId="0" xfId="1"/>
    <xf numFmtId="0" fontId="9" fillId="5" borderId="0" xfId="1" applyNumberFormat="1" applyFont="1" applyFill="1" applyAlignment="1">
      <alignment textRotation="255" shrinkToFi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0" borderId="0" xfId="1" applyFont="1" applyAlignment="1">
      <alignment horizontal="right"/>
    </xf>
    <xf numFmtId="0" fontId="1" fillId="0" borderId="0" xfId="1" applyAlignment="1"/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11</xdr:row>
      <xdr:rowOff>23495</xdr:rowOff>
    </xdr:from>
    <xdr:to>
      <xdr:col>8</xdr:col>
      <xdr:colOff>502920</xdr:colOff>
      <xdr:row>19</xdr:row>
      <xdr:rowOff>83820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6325" y="2604770"/>
          <a:ext cx="1874520" cy="184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22</xdr:row>
      <xdr:rowOff>432435</xdr:rowOff>
    </xdr:from>
    <xdr:to>
      <xdr:col>7</xdr:col>
      <xdr:colOff>457200</xdr:colOff>
      <xdr:row>30</xdr:row>
      <xdr:rowOff>1905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10125" y="5366385"/>
          <a:ext cx="1219200" cy="1407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198120</xdr:colOff>
      <xdr:row>34</xdr:row>
      <xdr:rowOff>75565</xdr:rowOff>
    </xdr:from>
    <xdr:to>
      <xdr:col>7</xdr:col>
      <xdr:colOff>594360</xdr:colOff>
      <xdr:row>41</xdr:row>
      <xdr:rowOff>15239</xdr:rowOff>
    </xdr:to>
    <xdr:pic>
      <xdr:nvPicPr>
        <xdr:cNvPr id="4" name="Picture 10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84445" y="7781290"/>
          <a:ext cx="108204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114300</xdr:colOff>
      <xdr:row>45</xdr:row>
      <xdr:rowOff>76200</xdr:rowOff>
    </xdr:from>
    <xdr:to>
      <xdr:col>7</xdr:col>
      <xdr:colOff>480060</xdr:colOff>
      <xdr:row>49</xdr:row>
      <xdr:rowOff>144779</xdr:rowOff>
    </xdr:to>
    <xdr:pic>
      <xdr:nvPicPr>
        <xdr:cNvPr id="5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000625" y="10125075"/>
          <a:ext cx="1051560" cy="134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31115</xdr:colOff>
      <xdr:row>63</xdr:row>
      <xdr:rowOff>129540</xdr:rowOff>
    </xdr:from>
    <xdr:to>
      <xdr:col>6</xdr:col>
      <xdr:colOff>213360</xdr:colOff>
      <xdr:row>69</xdr:row>
      <xdr:rowOff>114300</xdr:rowOff>
    </xdr:to>
    <xdr:pic>
      <xdr:nvPicPr>
        <xdr:cNvPr id="6" name="Pictur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31640" y="14759940"/>
          <a:ext cx="868045" cy="145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364434</xdr:colOff>
      <xdr:row>72</xdr:row>
      <xdr:rowOff>8889</xdr:rowOff>
    </xdr:from>
    <xdr:to>
      <xdr:col>7</xdr:col>
      <xdr:colOff>585992</xdr:colOff>
      <xdr:row>79</xdr:row>
      <xdr:rowOff>141632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71999" y="16789454"/>
          <a:ext cx="1596471" cy="15656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215348</xdr:colOff>
      <xdr:row>54</xdr:row>
      <xdr:rowOff>273326</xdr:rowOff>
    </xdr:from>
    <xdr:to>
      <xdr:col>8</xdr:col>
      <xdr:colOff>424898</xdr:colOff>
      <xdr:row>58</xdr:row>
      <xdr:rowOff>414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10370" y="12614413"/>
          <a:ext cx="1584463" cy="8369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12289;&#22806;&#26631;&#20934;&#34746;&#32441;&#23610;&#23544;&#22823;&#208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擠壓螺紋下孔徑"/>
      <sheetName val="美國螺紋統一標准"/>
      <sheetName val="ISO Metric profile"/>
      <sheetName val="ANSI Metric M Profile"/>
      <sheetName val="ISO Metric Trapezoidal Threads"/>
      <sheetName val="Inch Tapping Threads"/>
      <sheetName val="Metric Forming Screw Threads"/>
      <sheetName val="NPT for PVC Pipe and Fitting"/>
      <sheetName val="NPT"/>
      <sheetName val="ISO Pipe Threads"/>
      <sheetName val="ISO Taper"/>
      <sheetName val="JIS Pipe Threads"/>
      <sheetName val="JIS Taper"/>
      <sheetName val="Din Taper"/>
      <sheetName val="DIN Pipe Taper"/>
      <sheetName val="DIN Pipe Th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topLeftCell="A64" zoomScale="115" zoomScaleNormal="115" workbookViewId="0">
      <selection activeCell="G85" sqref="G85"/>
    </sheetView>
  </sheetViews>
  <sheetFormatPr defaultColWidth="9" defaultRowHeight="14.25"/>
  <cols>
    <col min="1" max="1" width="15.625" style="16" customWidth="1"/>
    <col min="2" max="2" width="11.625" style="1" customWidth="1"/>
    <col min="3" max="3" width="9" style="1"/>
    <col min="4" max="4" width="9.875" style="1" customWidth="1"/>
    <col min="5" max="16384" width="9" style="1"/>
  </cols>
  <sheetData>
    <row r="1" spans="1:11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40.15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1" ht="19.5" customHeight="1">
      <c r="A3" s="2"/>
      <c r="B3" s="48"/>
      <c r="C3" s="48"/>
      <c r="D3" s="48"/>
      <c r="E3" s="48"/>
      <c r="F3" s="3"/>
      <c r="G3" s="4" t="s">
        <v>0</v>
      </c>
      <c r="H3" s="5" t="s">
        <v>1</v>
      </c>
      <c r="I3" s="5"/>
      <c r="J3" s="6"/>
      <c r="K3" s="6"/>
    </row>
    <row r="4" spans="1:11" ht="16.5">
      <c r="A4" s="7"/>
      <c r="B4" s="48"/>
      <c r="C4" s="48"/>
      <c r="D4" s="48"/>
      <c r="E4" s="48"/>
      <c r="F4" s="3"/>
      <c r="G4" s="8" t="s">
        <v>2</v>
      </c>
      <c r="H4" s="6" t="s">
        <v>3</v>
      </c>
      <c r="I4" s="6"/>
      <c r="J4" s="6"/>
      <c r="K4" s="6"/>
    </row>
    <row r="5" spans="1:11" ht="16.5">
      <c r="A5" s="2"/>
      <c r="B5" s="48"/>
      <c r="C5" s="48"/>
      <c r="D5" s="48"/>
      <c r="E5" s="48"/>
      <c r="F5" s="3"/>
      <c r="G5" s="4" t="s">
        <v>4</v>
      </c>
      <c r="H5" s="9" t="s">
        <v>5</v>
      </c>
      <c r="I5" s="9"/>
      <c r="J5" s="10"/>
      <c r="K5" s="10"/>
    </row>
    <row r="6" spans="1:11" ht="16.5">
      <c r="A6" s="7" t="s">
        <v>6</v>
      </c>
      <c r="B6" s="48" t="s">
        <v>7</v>
      </c>
      <c r="C6" s="48"/>
      <c r="D6" s="48"/>
      <c r="E6" s="48"/>
      <c r="F6" s="3"/>
      <c r="G6" s="8" t="s">
        <v>8</v>
      </c>
      <c r="H6" s="10" t="s">
        <v>9</v>
      </c>
      <c r="I6" s="10"/>
      <c r="J6" s="10"/>
      <c r="K6" s="10"/>
    </row>
    <row r="7" spans="1:11" ht="16.5">
      <c r="A7" s="11" t="s">
        <v>10</v>
      </c>
      <c r="B7" s="12" t="s">
        <v>11</v>
      </c>
      <c r="C7" s="12"/>
      <c r="D7" s="12"/>
      <c r="E7" s="12"/>
      <c r="F7" s="3"/>
      <c r="G7" s="8" t="s">
        <v>48</v>
      </c>
      <c r="H7" s="47" t="s">
        <v>49</v>
      </c>
      <c r="I7" s="6"/>
      <c r="J7" s="6"/>
      <c r="K7" s="6"/>
    </row>
    <row r="8" spans="1:11">
      <c r="A8" s="13" t="s">
        <v>12</v>
      </c>
      <c r="B8" s="3" t="s">
        <v>11</v>
      </c>
      <c r="C8" s="3"/>
      <c r="D8" s="3"/>
      <c r="E8" s="3"/>
      <c r="F8" s="3"/>
      <c r="G8" s="4" t="s">
        <v>13</v>
      </c>
      <c r="H8" s="5">
        <v>3.1415899999999999</v>
      </c>
      <c r="I8" s="5"/>
      <c r="J8" s="6"/>
      <c r="K8" s="6"/>
    </row>
    <row r="9" spans="1:11">
      <c r="A9" s="11" t="s">
        <v>14</v>
      </c>
      <c r="B9" s="12" t="s">
        <v>15</v>
      </c>
      <c r="C9" s="12"/>
      <c r="D9" s="12"/>
      <c r="E9" s="12"/>
      <c r="F9" s="3"/>
      <c r="G9" s="14"/>
      <c r="H9" s="15"/>
      <c r="I9" s="15"/>
      <c r="J9" s="15"/>
      <c r="K9" s="6"/>
    </row>
    <row r="10" spans="1:11" ht="6" customHeight="1"/>
    <row r="11" spans="1:11" ht="31.9" customHeight="1">
      <c r="A11" s="48" t="s">
        <v>16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1">
      <c r="A12" s="17"/>
      <c r="D12" s="51" t="s">
        <v>17</v>
      </c>
      <c r="E12" s="48"/>
      <c r="J12" s="18"/>
    </row>
    <row r="13" spans="1:11" ht="21" customHeight="1">
      <c r="A13" s="19" t="s">
        <v>18</v>
      </c>
      <c r="B13" s="20">
        <v>1000</v>
      </c>
      <c r="C13" s="49" t="s">
        <v>19</v>
      </c>
      <c r="D13" s="1">
        <f t="shared" ref="D13:D15" si="0">B13/1000</f>
        <v>1</v>
      </c>
      <c r="E13" s="1" t="s">
        <v>20</v>
      </c>
      <c r="J13" s="18"/>
    </row>
    <row r="14" spans="1:11" ht="19.899999999999999" customHeight="1">
      <c r="A14" s="21" t="s">
        <v>21</v>
      </c>
      <c r="B14" s="20">
        <v>100</v>
      </c>
      <c r="C14" s="49"/>
      <c r="D14" s="1">
        <f t="shared" si="0"/>
        <v>0.1</v>
      </c>
      <c r="E14" s="1" t="s">
        <v>20</v>
      </c>
      <c r="J14" s="18"/>
    </row>
    <row r="15" spans="1:11">
      <c r="A15" s="19" t="s">
        <v>22</v>
      </c>
      <c r="B15" s="20">
        <v>100</v>
      </c>
      <c r="C15" s="49"/>
      <c r="D15" s="1">
        <f t="shared" si="0"/>
        <v>0.1</v>
      </c>
      <c r="E15" s="1" t="s">
        <v>20</v>
      </c>
      <c r="J15" s="18"/>
    </row>
    <row r="16" spans="1:11" ht="19.149999999999999" customHeight="1">
      <c r="A16" s="21" t="s">
        <v>23</v>
      </c>
      <c r="B16" s="20">
        <v>7800</v>
      </c>
      <c r="C16" s="49"/>
      <c r="J16" s="18"/>
    </row>
    <row r="17" spans="1:10" ht="24">
      <c r="A17" s="22" t="s">
        <v>24</v>
      </c>
      <c r="B17" s="20">
        <v>100</v>
      </c>
      <c r="C17" s="49"/>
      <c r="D17" s="1">
        <f>B17/1000</f>
        <v>0.1</v>
      </c>
      <c r="E17" s="1" t="s">
        <v>20</v>
      </c>
      <c r="J17" s="18"/>
    </row>
    <row r="18" spans="1:10">
      <c r="A18" s="17"/>
      <c r="J18" s="18"/>
    </row>
    <row r="19" spans="1:10">
      <c r="A19" s="17"/>
      <c r="C19" s="1" t="s">
        <v>58</v>
      </c>
      <c r="J19" s="18"/>
    </row>
    <row r="20" spans="1:10">
      <c r="A20" s="19" t="s">
        <v>25</v>
      </c>
      <c r="B20" s="23">
        <f>H8*((D13/2)^2-(D14/2)^2)*D15*B16</f>
        <v>606.48394950000011</v>
      </c>
      <c r="C20" s="48" t="s">
        <v>26</v>
      </c>
      <c r="J20" s="18"/>
    </row>
    <row r="21" spans="1:10" ht="17.25" thickBot="1">
      <c r="A21" s="24" t="s">
        <v>27</v>
      </c>
      <c r="B21" s="25">
        <f>((H8/32)*B16*D15*(D13^4-D14^4)+B20*D17^2)*10000</f>
        <v>826334.38119374996</v>
      </c>
      <c r="C21" s="48"/>
      <c r="D21" s="26">
        <f>B21/10000</f>
        <v>82.633438119375</v>
      </c>
      <c r="E21" s="26" t="s">
        <v>28</v>
      </c>
      <c r="F21" s="26"/>
      <c r="G21" s="26"/>
      <c r="H21" s="26"/>
      <c r="I21" s="26"/>
      <c r="J21" s="27"/>
    </row>
    <row r="23" spans="1:10" ht="34.15" customHeight="1">
      <c r="A23" s="48" t="s">
        <v>47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15">
      <c r="A24" s="28" t="s">
        <v>29</v>
      </c>
      <c r="B24" s="29">
        <v>1000</v>
      </c>
      <c r="C24" s="49" t="s">
        <v>19</v>
      </c>
      <c r="D24" s="1">
        <f t="shared" ref="D24:D26" si="1">B24/1000</f>
        <v>1</v>
      </c>
      <c r="E24" s="1" t="s">
        <v>20</v>
      </c>
      <c r="J24" s="18"/>
    </row>
    <row r="25" spans="1:10" ht="15">
      <c r="A25" s="19" t="s">
        <v>30</v>
      </c>
      <c r="B25" s="20">
        <v>0</v>
      </c>
      <c r="C25" s="49"/>
      <c r="D25" s="1">
        <f t="shared" si="1"/>
        <v>0</v>
      </c>
      <c r="E25" s="1" t="s">
        <v>20</v>
      </c>
      <c r="J25" s="18"/>
    </row>
    <row r="26" spans="1:10">
      <c r="A26" s="21" t="s">
        <v>31</v>
      </c>
      <c r="B26" s="20">
        <v>1000</v>
      </c>
      <c r="C26" s="49"/>
      <c r="D26" s="1">
        <f t="shared" si="1"/>
        <v>1</v>
      </c>
      <c r="E26" s="1" t="s">
        <v>20</v>
      </c>
      <c r="J26" s="18"/>
    </row>
    <row r="27" spans="1:10">
      <c r="A27" s="19" t="s">
        <v>32</v>
      </c>
      <c r="B27" s="20">
        <v>7800</v>
      </c>
      <c r="C27" s="49"/>
      <c r="J27" s="18"/>
    </row>
    <row r="28" spans="1:10" ht="24">
      <c r="A28" s="30" t="s">
        <v>24</v>
      </c>
      <c r="B28" s="20">
        <v>200</v>
      </c>
      <c r="C28" s="49"/>
      <c r="D28" s="1">
        <f>B28/1000</f>
        <v>0.2</v>
      </c>
      <c r="E28" s="1" t="s">
        <v>20</v>
      </c>
      <c r="J28" s="18"/>
    </row>
    <row r="29" spans="1:10">
      <c r="A29" s="17"/>
      <c r="J29" s="18"/>
    </row>
    <row r="30" spans="1:10">
      <c r="A30" s="17" t="s">
        <v>33</v>
      </c>
      <c r="J30" s="18"/>
    </row>
    <row r="31" spans="1:10">
      <c r="A31" s="19" t="s">
        <v>25</v>
      </c>
      <c r="B31" s="31">
        <f>H8*((D24/2)^2-(D25/2)^2)*D26*B27</f>
        <v>6126.1004999999996</v>
      </c>
      <c r="C31" s="48" t="s">
        <v>26</v>
      </c>
      <c r="J31" s="18"/>
    </row>
    <row r="32" spans="1:10" ht="17.25" thickBot="1">
      <c r="A32" s="24" t="s">
        <v>27</v>
      </c>
      <c r="B32" s="32">
        <f>((1/4)*B31*((D24^2+D25^2)/4+(D26^2/3))+(B31*D28^2))*10000</f>
        <v>11384336.762499997</v>
      </c>
      <c r="C32" s="48"/>
      <c r="D32" s="26">
        <f>B32/10000</f>
        <v>1138.4336762499997</v>
      </c>
      <c r="E32" s="26" t="s">
        <v>28</v>
      </c>
      <c r="F32" s="26"/>
      <c r="G32" s="26"/>
      <c r="H32" s="26"/>
      <c r="I32" s="26"/>
      <c r="J32" s="27"/>
    </row>
    <row r="34" spans="1:10" ht="28.9" customHeight="1">
      <c r="A34" s="48" t="s">
        <v>34</v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0">
      <c r="A35" s="33" t="s">
        <v>35</v>
      </c>
      <c r="B35" s="29">
        <v>1000</v>
      </c>
      <c r="C35" s="49" t="s">
        <v>19</v>
      </c>
      <c r="D35" s="1">
        <f t="shared" ref="D35:D37" si="2">B35/1000</f>
        <v>1</v>
      </c>
      <c r="E35" s="1" t="s">
        <v>20</v>
      </c>
      <c r="J35" s="18"/>
    </row>
    <row r="36" spans="1:10">
      <c r="A36" s="34" t="s">
        <v>36</v>
      </c>
      <c r="B36" s="20">
        <v>1000</v>
      </c>
      <c r="C36" s="49"/>
      <c r="D36" s="1">
        <f t="shared" si="2"/>
        <v>1</v>
      </c>
      <c r="E36" s="1" t="s">
        <v>20</v>
      </c>
      <c r="J36" s="18"/>
    </row>
    <row r="37" spans="1:10">
      <c r="A37" s="35" t="s">
        <v>37</v>
      </c>
      <c r="B37" s="20">
        <v>1000</v>
      </c>
      <c r="C37" s="49"/>
      <c r="D37" s="1">
        <f t="shared" si="2"/>
        <v>1</v>
      </c>
      <c r="E37" s="1" t="s">
        <v>20</v>
      </c>
      <c r="J37" s="18"/>
    </row>
    <row r="38" spans="1:10">
      <c r="A38" s="34" t="s">
        <v>32</v>
      </c>
      <c r="B38" s="20">
        <v>7800</v>
      </c>
      <c r="C38" s="49"/>
      <c r="J38" s="18"/>
    </row>
    <row r="39" spans="1:10" ht="24">
      <c r="A39" s="36" t="s">
        <v>38</v>
      </c>
      <c r="B39" s="20">
        <v>100</v>
      </c>
      <c r="C39" s="49"/>
      <c r="D39" s="1">
        <f>B39/1000</f>
        <v>0.1</v>
      </c>
      <c r="E39" s="1" t="s">
        <v>20</v>
      </c>
      <c r="J39" s="18"/>
    </row>
    <row r="40" spans="1:10">
      <c r="A40" s="17"/>
      <c r="J40" s="18"/>
    </row>
    <row r="41" spans="1:10">
      <c r="A41" s="17" t="s">
        <v>33</v>
      </c>
      <c r="J41" s="18"/>
    </row>
    <row r="42" spans="1:10">
      <c r="A42" s="37" t="s">
        <v>25</v>
      </c>
      <c r="B42" s="31">
        <f>D35*D36*D37*B38</f>
        <v>7800</v>
      </c>
      <c r="C42" s="48" t="s">
        <v>26</v>
      </c>
      <c r="J42" s="18"/>
    </row>
    <row r="43" spans="1:10" ht="17.25" thickBot="1">
      <c r="A43" s="38" t="s">
        <v>27</v>
      </c>
      <c r="B43" s="31">
        <f>((1/12)*B42*(D35^2+D36^2)+B42*D39^2)*10000</f>
        <v>13780000</v>
      </c>
      <c r="C43" s="48"/>
      <c r="D43" s="26">
        <f>B43/10000</f>
        <v>1378</v>
      </c>
      <c r="E43" s="26" t="s">
        <v>28</v>
      </c>
      <c r="F43" s="26"/>
      <c r="G43" s="26"/>
      <c r="H43" s="26"/>
      <c r="I43" s="26"/>
      <c r="J43" s="27"/>
    </row>
    <row r="45" spans="1:10" ht="30" customHeight="1">
      <c r="A45" s="48" t="s">
        <v>39</v>
      </c>
      <c r="B45" s="48"/>
      <c r="C45" s="48"/>
      <c r="D45" s="48"/>
      <c r="E45" s="48"/>
      <c r="F45" s="48"/>
      <c r="G45" s="48"/>
      <c r="H45" s="48"/>
      <c r="I45" s="48"/>
      <c r="J45" s="48"/>
    </row>
    <row r="46" spans="1:10" ht="24" customHeight="1">
      <c r="A46" s="39" t="s">
        <v>40</v>
      </c>
      <c r="B46" s="29">
        <v>1000</v>
      </c>
      <c r="C46" s="49" t="s">
        <v>19</v>
      </c>
      <c r="D46" s="1">
        <f t="shared" ref="D46:D49" si="3">B46/1000</f>
        <v>1</v>
      </c>
      <c r="E46" s="1" t="s">
        <v>20</v>
      </c>
      <c r="J46" s="18"/>
    </row>
    <row r="47" spans="1:10" ht="27" customHeight="1">
      <c r="A47" s="40" t="s">
        <v>41</v>
      </c>
      <c r="B47" s="20">
        <v>20</v>
      </c>
      <c r="C47" s="49"/>
      <c r="D47" s="1">
        <f t="shared" si="3"/>
        <v>0.02</v>
      </c>
      <c r="E47" s="1" t="s">
        <v>20</v>
      </c>
      <c r="J47" s="18"/>
    </row>
    <row r="48" spans="1:10" ht="25.9" customHeight="1">
      <c r="A48" s="41" t="s">
        <v>23</v>
      </c>
      <c r="B48" s="20">
        <v>7800</v>
      </c>
      <c r="C48" s="49"/>
      <c r="J48" s="18"/>
    </row>
    <row r="49" spans="1:10" ht="24">
      <c r="A49" s="42" t="s">
        <v>24</v>
      </c>
      <c r="B49" s="20">
        <v>100</v>
      </c>
      <c r="C49" s="49"/>
      <c r="D49" s="1">
        <f t="shared" si="3"/>
        <v>0.1</v>
      </c>
      <c r="E49" s="1" t="s">
        <v>20</v>
      </c>
      <c r="J49" s="18"/>
    </row>
    <row r="50" spans="1:10">
      <c r="A50" s="17"/>
      <c r="J50" s="18"/>
    </row>
    <row r="51" spans="1:10">
      <c r="A51" s="17" t="s">
        <v>33</v>
      </c>
      <c r="J51" s="18"/>
    </row>
    <row r="52" spans="1:10">
      <c r="A52" s="19" t="s">
        <v>25</v>
      </c>
      <c r="B52" s="23">
        <f>H8*(D46/2)^2*D47*B48</f>
        <v>122.52200999999998</v>
      </c>
      <c r="C52" s="48" t="s">
        <v>26</v>
      </c>
      <c r="J52" s="18"/>
    </row>
    <row r="53" spans="1:10" ht="17.25" thickBot="1">
      <c r="A53" s="24" t="s">
        <v>27</v>
      </c>
      <c r="B53" s="32">
        <f>((1/8)*B52*D46^2+B52*D49^2)*10000</f>
        <v>165404.71349999998</v>
      </c>
      <c r="C53" s="48"/>
      <c r="D53" s="26">
        <f>B53/10000</f>
        <v>16.540471349999997</v>
      </c>
      <c r="E53" s="26" t="s">
        <v>28</v>
      </c>
      <c r="F53" s="26"/>
      <c r="G53" s="26"/>
      <c r="H53" s="26"/>
      <c r="I53" s="26"/>
      <c r="J53" s="27"/>
    </row>
    <row r="55" spans="1:10" ht="31.9" customHeight="1">
      <c r="A55" s="48" t="s">
        <v>55</v>
      </c>
      <c r="B55" s="48"/>
      <c r="C55" s="48"/>
      <c r="D55" s="48"/>
      <c r="E55" s="48"/>
      <c r="F55" s="48"/>
      <c r="G55" s="48"/>
      <c r="H55" s="48"/>
      <c r="I55" s="48"/>
      <c r="J55" s="48"/>
    </row>
    <row r="56" spans="1:10">
      <c r="A56" s="50" t="s">
        <v>56</v>
      </c>
      <c r="B56" s="50">
        <v>10</v>
      </c>
      <c r="C56" s="49" t="s">
        <v>42</v>
      </c>
      <c r="J56" s="18"/>
    </row>
    <row r="57" spans="1:10" ht="21" customHeight="1">
      <c r="A57" s="50"/>
      <c r="B57" s="50"/>
      <c r="C57" s="49"/>
      <c r="J57" s="18"/>
    </row>
    <row r="58" spans="1:10" ht="21" customHeight="1">
      <c r="A58" s="40" t="s">
        <v>25</v>
      </c>
      <c r="B58" s="20">
        <v>1000</v>
      </c>
      <c r="C58" s="49"/>
      <c r="J58" s="18"/>
    </row>
    <row r="59" spans="1:10">
      <c r="A59" s="17"/>
      <c r="C59" s="43"/>
      <c r="H59" s="1" t="s">
        <v>57</v>
      </c>
      <c r="J59" s="18"/>
    </row>
    <row r="60" spans="1:10" ht="17.25" thickBot="1">
      <c r="A60" s="44" t="s">
        <v>27</v>
      </c>
      <c r="B60" s="32">
        <f>(B58*(0.001*B56/(2*H8))^2)*10^4</f>
        <v>25.330338701809954</v>
      </c>
      <c r="C60" s="45" t="s">
        <v>26</v>
      </c>
      <c r="D60" s="26">
        <f>B60/10^4</f>
        <v>2.5330338701809955E-3</v>
      </c>
      <c r="E60" s="26" t="s">
        <v>28</v>
      </c>
      <c r="F60" s="26"/>
      <c r="G60" s="26"/>
      <c r="H60" s="26"/>
      <c r="I60" s="26"/>
      <c r="J60" s="27"/>
    </row>
    <row r="63" spans="1:10" ht="40.15" customHeight="1">
      <c r="A63" s="48" t="s">
        <v>51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 ht="16.5">
      <c r="A64" s="39" t="s">
        <v>53</v>
      </c>
      <c r="B64" s="29">
        <v>1</v>
      </c>
      <c r="C64" s="49" t="s">
        <v>42</v>
      </c>
      <c r="D64" s="1">
        <f>B64/10000</f>
        <v>1E-4</v>
      </c>
      <c r="E64" s="1" t="s">
        <v>28</v>
      </c>
      <c r="J64" s="18"/>
    </row>
    <row r="65" spans="1:10">
      <c r="A65" s="40" t="s">
        <v>54</v>
      </c>
      <c r="B65" s="20">
        <v>7850</v>
      </c>
      <c r="C65" s="49"/>
      <c r="J65" s="18"/>
    </row>
    <row r="66" spans="1:10" ht="24">
      <c r="A66" s="46" t="s">
        <v>24</v>
      </c>
      <c r="B66" s="20">
        <v>100</v>
      </c>
      <c r="C66" s="49"/>
      <c r="D66" s="1">
        <f>B66/1000</f>
        <v>0.1</v>
      </c>
      <c r="E66" s="1" t="s">
        <v>20</v>
      </c>
      <c r="J66" s="18"/>
    </row>
    <row r="67" spans="1:10" ht="31.9" customHeight="1">
      <c r="A67" s="17"/>
      <c r="J67" s="18"/>
    </row>
    <row r="68" spans="1:10">
      <c r="A68" s="17" t="s">
        <v>33</v>
      </c>
      <c r="J68" s="18"/>
    </row>
    <row r="69" spans="1:10" ht="15">
      <c r="A69" s="19" t="s">
        <v>45</v>
      </c>
      <c r="B69" s="31">
        <f>4.189*(B64/2)^3*B65</f>
        <v>4110.4562500000002</v>
      </c>
      <c r="C69" s="48" t="s">
        <v>26</v>
      </c>
      <c r="J69" s="18"/>
    </row>
    <row r="70" spans="1:10" ht="18" thickBot="1">
      <c r="A70" s="24" t="s">
        <v>46</v>
      </c>
      <c r="B70" s="32">
        <f>4000*B69*(B64/2)^2+B69*D66*D66*10000</f>
        <v>4521501.875</v>
      </c>
      <c r="C70" s="48"/>
      <c r="D70" s="26">
        <f>B70/10000</f>
        <v>452.15018750000002</v>
      </c>
      <c r="E70" s="26" t="s">
        <v>28</v>
      </c>
      <c r="F70" s="26"/>
      <c r="G70" s="26"/>
      <c r="H70" s="26"/>
      <c r="I70" s="26"/>
      <c r="J70" s="27"/>
    </row>
    <row r="73" spans="1:10">
      <c r="A73" s="48" t="s">
        <v>52</v>
      </c>
      <c r="B73" s="48"/>
      <c r="C73" s="48"/>
      <c r="D73" s="48"/>
      <c r="E73" s="48"/>
      <c r="F73" s="48"/>
      <c r="G73" s="48"/>
      <c r="H73" s="48"/>
      <c r="I73" s="48"/>
      <c r="J73" s="48"/>
    </row>
    <row r="74" spans="1:10" ht="16.5">
      <c r="A74" s="39" t="s">
        <v>43</v>
      </c>
      <c r="B74" s="29">
        <v>10000</v>
      </c>
      <c r="C74" s="49" t="s">
        <v>42</v>
      </c>
      <c r="D74" s="1">
        <f>B74/10000</f>
        <v>1</v>
      </c>
      <c r="E74" s="1" t="s">
        <v>28</v>
      </c>
      <c r="J74" s="18"/>
    </row>
    <row r="75" spans="1:10">
      <c r="A75" s="40" t="s">
        <v>44</v>
      </c>
      <c r="B75" s="20">
        <v>50</v>
      </c>
      <c r="C75" s="49"/>
      <c r="J75" s="18"/>
    </row>
    <row r="76" spans="1:10" ht="24">
      <c r="A76" s="46" t="s">
        <v>24</v>
      </c>
      <c r="B76" s="20">
        <v>100</v>
      </c>
      <c r="C76" s="49"/>
      <c r="D76" s="1">
        <f>B76/1000</f>
        <v>0.1</v>
      </c>
      <c r="E76" s="1" t="s">
        <v>20</v>
      </c>
      <c r="J76" s="18"/>
    </row>
    <row r="77" spans="1:10">
      <c r="A77" s="17"/>
      <c r="J77" s="18"/>
    </row>
    <row r="78" spans="1:10">
      <c r="A78" s="17" t="s">
        <v>33</v>
      </c>
      <c r="J78" s="18"/>
    </row>
    <row r="79" spans="1:10" ht="15">
      <c r="A79" s="19" t="s">
        <v>45</v>
      </c>
      <c r="B79" s="31">
        <f>B75</f>
        <v>50</v>
      </c>
      <c r="C79" s="48" t="s">
        <v>26</v>
      </c>
      <c r="J79" s="18"/>
    </row>
    <row r="80" spans="1:10" ht="18" thickBot="1">
      <c r="A80" s="24" t="s">
        <v>46</v>
      </c>
      <c r="B80" s="32">
        <f>B74+B75*D76*D76*10000</f>
        <v>15000</v>
      </c>
      <c r="C80" s="48"/>
      <c r="D80" s="26">
        <f>B80/10000</f>
        <v>1.5</v>
      </c>
      <c r="E80" s="26" t="s">
        <v>28</v>
      </c>
      <c r="F80" s="26"/>
      <c r="G80" s="26"/>
      <c r="H80" s="26"/>
      <c r="I80" s="26"/>
      <c r="J80" s="27"/>
    </row>
    <row r="82" spans="1:9">
      <c r="A82" s="53" t="s">
        <v>59</v>
      </c>
      <c r="B82" s="54"/>
      <c r="C82" s="54"/>
      <c r="D82" s="54"/>
      <c r="E82" s="54"/>
      <c r="F82" s="54"/>
      <c r="G82" s="54"/>
      <c r="H82" s="54"/>
      <c r="I82" s="54"/>
    </row>
  </sheetData>
  <mergeCells count="29">
    <mergeCell ref="A11:J11"/>
    <mergeCell ref="A82:I82"/>
    <mergeCell ref="A1:J2"/>
    <mergeCell ref="B3:E3"/>
    <mergeCell ref="B4:E4"/>
    <mergeCell ref="B5:E5"/>
    <mergeCell ref="B6:E6"/>
    <mergeCell ref="C52:C53"/>
    <mergeCell ref="D12:E12"/>
    <mergeCell ref="C13:C17"/>
    <mergeCell ref="C20:C21"/>
    <mergeCell ref="A23:J23"/>
    <mergeCell ref="C24:C28"/>
    <mergeCell ref="C31:C32"/>
    <mergeCell ref="A34:J34"/>
    <mergeCell ref="C35:C39"/>
    <mergeCell ref="C42:C43"/>
    <mergeCell ref="A45:J45"/>
    <mergeCell ref="C46:C49"/>
    <mergeCell ref="C69:C70"/>
    <mergeCell ref="A73:J73"/>
    <mergeCell ref="C74:C76"/>
    <mergeCell ref="C79:C80"/>
    <mergeCell ref="A55:J55"/>
    <mergeCell ref="A56:A57"/>
    <mergeCell ref="B56:B57"/>
    <mergeCell ref="C56:C58"/>
    <mergeCell ref="A63:J63"/>
    <mergeCell ref="C64:C66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惯量计算</vt:lpstr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2019-05-24T13:48:33Z</dcterms:created>
  <dcterms:modified xsi:type="dcterms:W3CDTF">2022-05-26T03:05:14Z</dcterms:modified>
</cp:coreProperties>
</file>